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2.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/>
  <c r="H56"/>
  <c r="H55"/>
  <c r="H53"/>
  <c r="H52"/>
  <c r="H51"/>
  <c r="H50"/>
  <c r="H49"/>
  <c r="H45"/>
  <c r="H44"/>
  <c r="H43"/>
  <c r="H42"/>
  <c r="N32"/>
  <c r="N31"/>
  <c r="H25"/>
  <c r="H24"/>
  <c r="H23"/>
  <c r="H41"/>
  <c r="H22"/>
  <c r="H21"/>
  <c r="H20"/>
  <c r="O7"/>
  <c r="N7"/>
  <c r="N6"/>
  <c r="N5"/>
  <c r="E82"/>
  <c r="E79"/>
  <c r="E80"/>
  <c r="E109"/>
  <c r="E106"/>
  <c r="E107"/>
  <c r="E100"/>
  <c r="E97"/>
  <c r="E95"/>
  <c r="E93"/>
  <c r="E90"/>
  <c r="E76"/>
  <c r="E70"/>
  <c r="E73"/>
  <c r="E68"/>
  <c r="E66"/>
  <c r="E63"/>
  <c r="D52"/>
  <c r="D51"/>
  <c r="D50"/>
  <c r="D49"/>
</calcChain>
</file>

<file path=xl/sharedStrings.xml><?xml version="1.0" encoding="utf-8"?>
<sst xmlns="http://schemas.openxmlformats.org/spreadsheetml/2006/main" count="142" uniqueCount="77">
  <si>
    <t>ACCT 224 - Homework Ch 12 #3</t>
  </si>
  <si>
    <t xml:space="preserve"> Name __________________________________________</t>
  </si>
  <si>
    <t>1)</t>
  </si>
  <si>
    <t>Rockford Inc. has the following cost behavior patters each month:</t>
  </si>
  <si>
    <t xml:space="preserve"> Fixed Costs:</t>
  </si>
  <si>
    <t>President's salary</t>
  </si>
  <si>
    <t>Property tax expense</t>
  </si>
  <si>
    <t>Insurance expense</t>
  </si>
  <si>
    <t>Depreciation expense</t>
  </si>
  <si>
    <t>Variable Costs:</t>
  </si>
  <si>
    <t>Direct labor</t>
  </si>
  <si>
    <t>$15/unit</t>
  </si>
  <si>
    <t>Raw/direct materials</t>
  </si>
  <si>
    <t>$10/unit</t>
  </si>
  <si>
    <t>Packaging costs</t>
  </si>
  <si>
    <t>$17/unit</t>
  </si>
  <si>
    <t>Shipping costs</t>
  </si>
  <si>
    <t>$8/unit</t>
  </si>
  <si>
    <t>Mixed Costs:</t>
  </si>
  <si>
    <t>Utilities</t>
  </si>
  <si>
    <t>$2,500 per month + $20/unit</t>
  </si>
  <si>
    <t>Cell phone costs</t>
  </si>
  <si>
    <t>$500 per month + $5 unit</t>
  </si>
  <si>
    <t>A)</t>
  </si>
  <si>
    <t>Calculate the total variable cost per unit.</t>
  </si>
  <si>
    <t>B)</t>
  </si>
  <si>
    <t>Calculate the total fixed costs.</t>
  </si>
  <si>
    <t>C)</t>
  </si>
  <si>
    <t>Using the info from A) and B), compute the cost formula.</t>
  </si>
  <si>
    <t>D)</t>
  </si>
  <si>
    <t>Calculate the total cost for a month with 1,000 units of activity.</t>
  </si>
  <si>
    <t>E)</t>
  </si>
  <si>
    <t>Calculate the total cost for a month with 2,500 units of activity.</t>
  </si>
  <si>
    <t>F)</t>
  </si>
  <si>
    <t>Calculate the total cost for a month with 4,000 units of activity.</t>
  </si>
  <si>
    <t>2)</t>
  </si>
  <si>
    <t>American Co. had the following total costs incurred for the month of February,</t>
  </si>
  <si>
    <r>
      <t xml:space="preserve">when </t>
    </r>
    <r>
      <rPr>
        <u/>
        <sz val="11"/>
        <color theme="1"/>
        <rFont val="Calibri"/>
        <family val="2"/>
        <scheme val="minor"/>
      </rPr>
      <t>5,000</t>
    </r>
    <r>
      <rPr>
        <sz val="11"/>
        <color theme="1"/>
        <rFont val="Calibri"/>
        <family val="2"/>
        <scheme val="minor"/>
      </rPr>
      <t xml:space="preserve"> units of product were manufactured.</t>
    </r>
  </si>
  <si>
    <t>Direct/raw materials</t>
  </si>
  <si>
    <t>(variable)</t>
  </si>
  <si>
    <t>(fixed)</t>
  </si>
  <si>
    <t>Rent expense</t>
  </si>
  <si>
    <t>Advertising expense</t>
  </si>
  <si>
    <t>Calculate the total costs for 4,500 units of product.</t>
  </si>
  <si>
    <t>Calculate the total costs for 5,500 units of product.</t>
  </si>
  <si>
    <t>Calculate the total costs for 4,800 units of product.</t>
  </si>
  <si>
    <t>3)</t>
  </si>
  <si>
    <r>
      <t xml:space="preserve">Valentine's Corp. incurred the following </t>
    </r>
    <r>
      <rPr>
        <b/>
        <sz val="11"/>
        <color theme="1"/>
        <rFont val="Calibri"/>
        <family val="2"/>
        <scheme val="minor"/>
      </rPr>
      <t>mixed costs</t>
    </r>
    <r>
      <rPr>
        <sz val="11"/>
        <color theme="1"/>
        <rFont val="Calibri"/>
        <family val="2"/>
        <scheme val="minor"/>
      </rPr>
      <t xml:space="preserve"> at various levels of production:</t>
    </r>
  </si>
  <si>
    <t>July</t>
  </si>
  <si>
    <t>at</t>
  </si>
  <si>
    <t>units</t>
  </si>
  <si>
    <t>August</t>
  </si>
  <si>
    <t>Sept</t>
  </si>
  <si>
    <t>Oct</t>
  </si>
  <si>
    <t>Calulate the cost formula using the high-low method.</t>
  </si>
  <si>
    <t>Calculate the mixed costs when producing 10 units.</t>
  </si>
  <si>
    <t>Calculate the mixed costs when producing 12 units.</t>
  </si>
  <si>
    <t>Calculate the mixed costs when producing 8 units.</t>
  </si>
  <si>
    <t>4)</t>
  </si>
  <si>
    <t>Fill in the missing info (??) from each Traditional income statement:</t>
  </si>
  <si>
    <t>Sales</t>
  </si>
  <si>
    <t>Cost of Goods Sold</t>
  </si>
  <si>
    <t>??</t>
  </si>
  <si>
    <t>Gross Margin</t>
  </si>
  <si>
    <t>Operating Expenses</t>
  </si>
  <si>
    <t>Net Income</t>
  </si>
  <si>
    <t xml:space="preserve">Gross Margin Ratio = </t>
  </si>
  <si>
    <t>5)</t>
  </si>
  <si>
    <t>Fill in the missing info from each Contribution Margin income statement:</t>
  </si>
  <si>
    <t>Variable Expenses</t>
  </si>
  <si>
    <t>Contribution Margin</t>
  </si>
  <si>
    <t>Fixed Expenses</t>
  </si>
  <si>
    <t>Contribution Margin Ratio</t>
  </si>
  <si>
    <t>total fixed costs</t>
  </si>
  <si>
    <t>total variable costs</t>
  </si>
  <si>
    <t>tota mixed costs</t>
  </si>
  <si>
    <t>Working note</t>
  </si>
</sst>
</file>

<file path=xl/styles.xml><?xml version="1.0" encoding="utf-8"?>
<styleSheet xmlns="http://schemas.openxmlformats.org/spreadsheetml/2006/main">
  <numFmts count="3">
    <numFmt numFmtId="164" formatCode="&quot;$&quot;#,##0_);[Red]\(&quot;$&quot;#,##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0" fillId="0" borderId="5" xfId="0" applyFont="1" applyBorder="1" applyAlignment="1"/>
    <xf numFmtId="0" fontId="3" fillId="0" borderId="4" xfId="0" applyFont="1" applyBorder="1" applyAlignment="1"/>
    <xf numFmtId="0" fontId="0" fillId="0" borderId="0" xfId="0" applyFont="1" applyFill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166" fontId="0" fillId="0" borderId="0" xfId="1" applyNumberFormat="1" applyFont="1" applyFill="1" applyAlignment="1"/>
    <xf numFmtId="0" fontId="0" fillId="0" borderId="1" xfId="0" applyFont="1" applyBorder="1" applyAlignment="1"/>
    <xf numFmtId="164" fontId="0" fillId="0" borderId="2" xfId="0" applyNumberFormat="1" applyFont="1" applyBorder="1" applyAlignment="1"/>
    <xf numFmtId="164" fontId="0" fillId="0" borderId="7" xfId="0" applyNumberFormat="1" applyFont="1" applyBorder="1" applyAlignment="1"/>
    <xf numFmtId="164" fontId="0" fillId="0" borderId="0" xfId="0" applyNumberFormat="1" applyFont="1" applyFill="1" applyAlignment="1"/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6" fontId="0" fillId="0" borderId="0" xfId="0" applyNumberFormat="1" applyFont="1" applyFill="1" applyAlignment="1"/>
    <xf numFmtId="0" fontId="0" fillId="0" borderId="1" xfId="0" applyFont="1" applyFill="1" applyBorder="1"/>
    <xf numFmtId="0" fontId="0" fillId="0" borderId="2" xfId="0" applyFont="1" applyFill="1" applyBorder="1"/>
    <xf numFmtId="166" fontId="0" fillId="0" borderId="3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6" fontId="0" fillId="0" borderId="0" xfId="1" applyNumberFormat="1" applyFont="1" applyFill="1" applyAlignment="1">
      <alignment horizontal="center"/>
    </xf>
    <xf numFmtId="0" fontId="0" fillId="0" borderId="4" xfId="0" applyFont="1" applyFill="1" applyBorder="1"/>
    <xf numFmtId="0" fontId="0" fillId="0" borderId="0" xfId="0" applyFont="1" applyFill="1" applyBorder="1"/>
    <xf numFmtId="166" fontId="4" fillId="0" borderId="5" xfId="1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166" fontId="4" fillId="0" borderId="0" xfId="1" applyNumberFormat="1" applyFont="1" applyFill="1" applyAlignment="1">
      <alignment horizontal="center"/>
    </xf>
    <xf numFmtId="166" fontId="0" fillId="0" borderId="5" xfId="1" applyNumberFormat="1" applyFont="1" applyFill="1" applyBorder="1" applyAlignment="1">
      <alignment horizontal="center"/>
    </xf>
    <xf numFmtId="166" fontId="0" fillId="0" borderId="0" xfId="1" applyNumberFormat="1" applyFont="1" applyFill="1"/>
    <xf numFmtId="166" fontId="2" fillId="0" borderId="0" xfId="1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6" fontId="6" fillId="0" borderId="0" xfId="1" applyNumberFormat="1" applyFont="1" applyFill="1"/>
    <xf numFmtId="166" fontId="2" fillId="0" borderId="0" xfId="1" applyNumberFormat="1" applyFont="1" applyFill="1"/>
    <xf numFmtId="166" fontId="2" fillId="0" borderId="5" xfId="1" applyNumberFormat="1" applyFont="1" applyFill="1" applyBorder="1" applyAlignment="1">
      <alignment horizontal="center"/>
    </xf>
    <xf numFmtId="166" fontId="3" fillId="0" borderId="0" xfId="1" applyNumberFormat="1" applyFont="1" applyFill="1"/>
    <xf numFmtId="166" fontId="7" fillId="0" borderId="0" xfId="1" applyNumberFormat="1" applyFont="1" applyFill="1" applyAlignment="1">
      <alignment horizontal="center"/>
    </xf>
    <xf numFmtId="0" fontId="0" fillId="0" borderId="6" xfId="0" applyFont="1" applyFill="1" applyBorder="1"/>
    <xf numFmtId="0" fontId="0" fillId="0" borderId="7" xfId="0" applyFont="1" applyFill="1" applyBorder="1"/>
    <xf numFmtId="9" fontId="6" fillId="0" borderId="8" xfId="2" applyFont="1" applyFill="1" applyBorder="1" applyAlignment="1">
      <alignment horizontal="center"/>
    </xf>
    <xf numFmtId="166" fontId="8" fillId="0" borderId="0" xfId="1" applyNumberFormat="1" applyFont="1" applyFill="1" applyAlignment="1">
      <alignment horizontal="center"/>
    </xf>
    <xf numFmtId="9" fontId="6" fillId="0" borderId="0" xfId="2" applyFont="1" applyFill="1"/>
    <xf numFmtId="0" fontId="0" fillId="0" borderId="0" xfId="0" applyFont="1" applyFill="1" applyAlignment="1">
      <alignment horizontal="right"/>
    </xf>
    <xf numFmtId="166" fontId="6" fillId="0" borderId="5" xfId="1" applyNumberFormat="1" applyFont="1" applyFill="1" applyBorder="1"/>
    <xf numFmtId="166" fontId="9" fillId="0" borderId="5" xfId="1" applyNumberFormat="1" applyFont="1" applyFill="1" applyBorder="1" applyAlignment="1">
      <alignment horizontal="center"/>
    </xf>
    <xf numFmtId="166" fontId="8" fillId="0" borderId="5" xfId="1" applyNumberFormat="1" applyFont="1" applyFill="1" applyBorder="1" applyAlignment="1">
      <alignment horizontal="center"/>
    </xf>
    <xf numFmtId="166" fontId="2" fillId="0" borderId="3" xfId="1" applyNumberFormat="1" applyFont="1" applyFill="1" applyBorder="1" applyAlignment="1">
      <alignment horizontal="center"/>
    </xf>
    <xf numFmtId="9" fontId="8" fillId="0" borderId="8" xfId="2" applyFont="1" applyFill="1" applyBorder="1" applyAlignment="1">
      <alignment horizontal="center"/>
    </xf>
    <xf numFmtId="0" fontId="7" fillId="0" borderId="0" xfId="0" applyFont="1" applyAlignment="1"/>
    <xf numFmtId="164" fontId="0" fillId="0" borderId="0" xfId="0" applyNumberFormat="1" applyFont="1" applyAlignment="1"/>
    <xf numFmtId="0" fontId="2" fillId="2" borderId="0" xfId="0" applyFont="1" applyFill="1" applyAlignment="1"/>
    <xf numFmtId="166" fontId="2" fillId="2" borderId="0" xfId="1" applyNumberFormat="1" applyFont="1" applyFill="1" applyAlignment="1"/>
    <xf numFmtId="164" fontId="2" fillId="2" borderId="0" xfId="0" applyNumberFormat="1" applyFont="1" applyFill="1" applyAlignment="1"/>
    <xf numFmtId="165" fontId="2" fillId="2" borderId="0" xfId="0" applyNumberFormat="1" applyFont="1" applyFill="1" applyAlignment="1"/>
    <xf numFmtId="0" fontId="2" fillId="2" borderId="0" xfId="1" applyNumberFormat="1" applyFont="1" applyFill="1" applyAlignme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7"/>
  <sheetViews>
    <sheetView tabSelected="1" workbookViewId="0">
      <selection activeCell="I11" sqref="I11"/>
    </sheetView>
  </sheetViews>
  <sheetFormatPr defaultRowHeight="15"/>
  <cols>
    <col min="1" max="1" width="3.28515625" style="1" customWidth="1"/>
    <col min="2" max="2" width="4.28515625" style="1" customWidth="1"/>
    <col min="3" max="3" width="11.28515625" style="1" customWidth="1"/>
    <col min="4" max="4" width="14.85546875" style="1" customWidth="1"/>
    <col min="5" max="5" width="11.5703125" style="1" bestFit="1" customWidth="1"/>
    <col min="6" max="6" width="9.140625" style="1" customWidth="1"/>
    <col min="7" max="7" width="10" style="1" customWidth="1"/>
    <col min="8" max="8" width="19.7109375" style="1" customWidth="1"/>
    <col min="9" max="9" width="15.28515625" style="1" customWidth="1"/>
    <col min="10" max="10" width="11.85546875" style="1" customWidth="1"/>
    <col min="11" max="11" width="10.42578125" style="1" customWidth="1"/>
    <col min="12" max="12" width="12.28515625" style="1" customWidth="1"/>
    <col min="13" max="13" width="20.140625" style="1" customWidth="1"/>
    <col min="14" max="14" width="10.5703125" style="1" customWidth="1"/>
    <col min="15" max="15" width="10.85546875" style="1" customWidth="1"/>
    <col min="16" max="16384" width="9.140625" style="1"/>
  </cols>
  <sheetData>
    <row r="1" spans="1:15" s="2" customFormat="1">
      <c r="A1" s="1" t="s">
        <v>0</v>
      </c>
    </row>
    <row r="2" spans="1:15" s="2" customFormat="1">
      <c r="A2" s="1" t="s">
        <v>1</v>
      </c>
    </row>
    <row r="3" spans="1:15">
      <c r="M3" s="57" t="s">
        <v>76</v>
      </c>
    </row>
    <row r="4" spans="1:15">
      <c r="A4" s="1" t="s">
        <v>2</v>
      </c>
      <c r="B4" s="1" t="s">
        <v>3</v>
      </c>
    </row>
    <row r="5" spans="1:15">
      <c r="M5" s="1" t="s">
        <v>73</v>
      </c>
      <c r="N5" s="58">
        <f>E7+E8+E9+E10</f>
        <v>12000</v>
      </c>
    </row>
    <row r="6" spans="1:15">
      <c r="B6" s="3" t="s">
        <v>4</v>
      </c>
      <c r="C6" s="4"/>
      <c r="D6" s="4"/>
      <c r="E6" s="4"/>
      <c r="F6" s="4"/>
      <c r="G6" s="5"/>
      <c r="M6" s="1" t="s">
        <v>74</v>
      </c>
      <c r="N6" s="1">
        <f>15+10+17+8</f>
        <v>50</v>
      </c>
      <c r="O6" s="1" t="s">
        <v>50</v>
      </c>
    </row>
    <row r="7" spans="1:15">
      <c r="B7" s="6"/>
      <c r="C7" s="7" t="s">
        <v>5</v>
      </c>
      <c r="D7" s="7"/>
      <c r="E7" s="8">
        <v>8500</v>
      </c>
      <c r="F7" s="7"/>
      <c r="G7" s="9"/>
      <c r="M7" s="1" t="s">
        <v>75</v>
      </c>
      <c r="N7" s="1">
        <f>2500+500</f>
        <v>3000</v>
      </c>
      <c r="O7" s="1">
        <f>20+5</f>
        <v>25</v>
      </c>
    </row>
    <row r="8" spans="1:15">
      <c r="B8" s="6"/>
      <c r="C8" s="7" t="s">
        <v>6</v>
      </c>
      <c r="D8" s="7"/>
      <c r="E8" s="8">
        <v>1200</v>
      </c>
      <c r="F8" s="7"/>
      <c r="G8" s="9"/>
    </row>
    <row r="9" spans="1:15">
      <c r="B9" s="6"/>
      <c r="C9" s="7" t="s">
        <v>7</v>
      </c>
      <c r="D9" s="7"/>
      <c r="E9" s="8">
        <v>800</v>
      </c>
      <c r="F9" s="7"/>
      <c r="G9" s="9"/>
    </row>
    <row r="10" spans="1:15">
      <c r="B10" s="6"/>
      <c r="C10" s="7" t="s">
        <v>8</v>
      </c>
      <c r="D10" s="7"/>
      <c r="E10" s="8">
        <v>1500</v>
      </c>
      <c r="F10" s="7"/>
      <c r="G10" s="9"/>
    </row>
    <row r="11" spans="1:15">
      <c r="B11" s="10" t="s">
        <v>9</v>
      </c>
      <c r="C11" s="7"/>
      <c r="D11" s="7"/>
      <c r="E11" s="7"/>
      <c r="F11" s="7"/>
      <c r="G11" s="9"/>
    </row>
    <row r="12" spans="1:15">
      <c r="B12" s="6"/>
      <c r="C12" s="7" t="s">
        <v>10</v>
      </c>
      <c r="D12" s="7"/>
      <c r="E12" s="7" t="s">
        <v>11</v>
      </c>
      <c r="F12" s="7"/>
      <c r="G12" s="9"/>
    </row>
    <row r="13" spans="1:15">
      <c r="B13" s="6"/>
      <c r="C13" s="7" t="s">
        <v>12</v>
      </c>
      <c r="D13" s="7"/>
      <c r="E13" s="7" t="s">
        <v>13</v>
      </c>
      <c r="F13" s="7"/>
      <c r="G13" s="9"/>
    </row>
    <row r="14" spans="1:15">
      <c r="B14" s="6"/>
      <c r="C14" s="7" t="s">
        <v>14</v>
      </c>
      <c r="D14" s="7"/>
      <c r="E14" s="7" t="s">
        <v>15</v>
      </c>
      <c r="F14" s="7"/>
      <c r="G14" s="9"/>
    </row>
    <row r="15" spans="1:15">
      <c r="B15" s="6"/>
      <c r="C15" s="7" t="s">
        <v>16</v>
      </c>
      <c r="D15" s="7"/>
      <c r="E15" s="7" t="s">
        <v>17</v>
      </c>
      <c r="F15" s="7"/>
      <c r="G15" s="9"/>
    </row>
    <row r="16" spans="1:15">
      <c r="B16" s="10" t="s">
        <v>18</v>
      </c>
      <c r="C16" s="7"/>
      <c r="D16" s="7"/>
      <c r="E16" s="7"/>
      <c r="F16" s="7"/>
      <c r="G16" s="9"/>
    </row>
    <row r="17" spans="1:14">
      <c r="B17" s="6"/>
      <c r="C17" s="7" t="s">
        <v>19</v>
      </c>
      <c r="D17" s="7"/>
      <c r="E17" s="7" t="s">
        <v>20</v>
      </c>
      <c r="F17" s="7"/>
      <c r="G17" s="9"/>
      <c r="H17" s="11"/>
      <c r="I17" s="11"/>
      <c r="J17" s="11"/>
      <c r="K17" s="11"/>
      <c r="L17" s="11"/>
    </row>
    <row r="18" spans="1:14">
      <c r="B18" s="12"/>
      <c r="C18" s="13" t="s">
        <v>21</v>
      </c>
      <c r="D18" s="13"/>
      <c r="E18" s="13" t="s">
        <v>22</v>
      </c>
      <c r="F18" s="13"/>
      <c r="G18" s="14"/>
      <c r="H18" s="11"/>
      <c r="I18" s="11"/>
      <c r="J18" s="11"/>
      <c r="K18" s="11"/>
      <c r="L18" s="11"/>
    </row>
    <row r="19" spans="1:14">
      <c r="H19" s="11"/>
      <c r="I19" s="11"/>
      <c r="J19" s="11"/>
      <c r="K19" s="11"/>
      <c r="L19" s="11"/>
    </row>
    <row r="20" spans="1:14">
      <c r="B20" s="1" t="s">
        <v>23</v>
      </c>
      <c r="C20" s="1" t="s">
        <v>24</v>
      </c>
      <c r="H20" s="59">
        <f>15+10+17+8</f>
        <v>50</v>
      </c>
      <c r="I20" s="15"/>
      <c r="J20" s="11"/>
      <c r="K20" s="11"/>
      <c r="L20" s="11"/>
    </row>
    <row r="21" spans="1:14">
      <c r="B21" s="1" t="s">
        <v>25</v>
      </c>
      <c r="C21" s="1" t="s">
        <v>26</v>
      </c>
      <c r="H21" s="59">
        <f>8500+1200+800+1500</f>
        <v>12000</v>
      </c>
      <c r="I21" s="15"/>
      <c r="J21" s="11"/>
      <c r="K21" s="11"/>
      <c r="L21" s="11"/>
    </row>
    <row r="22" spans="1:14">
      <c r="B22" s="1" t="s">
        <v>27</v>
      </c>
      <c r="C22" s="1" t="s">
        <v>28</v>
      </c>
      <c r="H22" s="59">
        <f>H21+H20</f>
        <v>12050</v>
      </c>
      <c r="I22" s="11"/>
      <c r="J22" s="11"/>
      <c r="K22" s="11"/>
      <c r="L22" s="11"/>
    </row>
    <row r="23" spans="1:14">
      <c r="B23" s="1" t="s">
        <v>29</v>
      </c>
      <c r="C23" s="1" t="s">
        <v>30</v>
      </c>
      <c r="H23" s="62">
        <f>H22*1000</f>
        <v>12050000</v>
      </c>
      <c r="I23" s="11"/>
      <c r="J23" s="11"/>
      <c r="K23" s="15"/>
      <c r="L23" s="11"/>
    </row>
    <row r="24" spans="1:14">
      <c r="B24" s="1" t="s">
        <v>31</v>
      </c>
      <c r="C24" s="1" t="s">
        <v>32</v>
      </c>
      <c r="H24" s="62">
        <f>H22*2500</f>
        <v>30125000</v>
      </c>
      <c r="I24" s="11"/>
      <c r="J24" s="11"/>
      <c r="K24" s="15"/>
      <c r="L24" s="11"/>
    </row>
    <row r="25" spans="1:14">
      <c r="B25" s="1" t="s">
        <v>33</v>
      </c>
      <c r="C25" s="1" t="s">
        <v>34</v>
      </c>
      <c r="H25" s="62">
        <f>H22*4000</f>
        <v>48200000</v>
      </c>
      <c r="I25" s="11"/>
      <c r="J25" s="11"/>
      <c r="K25" s="15"/>
      <c r="L25" s="11"/>
    </row>
    <row r="26" spans="1:14">
      <c r="H26" s="11"/>
      <c r="I26" s="11"/>
      <c r="J26" s="11"/>
      <c r="K26" s="11"/>
      <c r="L26" s="11"/>
    </row>
    <row r="27" spans="1:14">
      <c r="H27" s="11"/>
      <c r="I27" s="11"/>
      <c r="J27" s="11"/>
      <c r="K27" s="11"/>
      <c r="L27" s="11"/>
    </row>
    <row r="28" spans="1:14">
      <c r="A28" s="1" t="s">
        <v>35</v>
      </c>
      <c r="B28" s="1" t="s">
        <v>36</v>
      </c>
      <c r="H28" s="11"/>
      <c r="I28" s="11"/>
      <c r="J28" s="11"/>
      <c r="K28" s="11"/>
      <c r="L28" s="11"/>
    </row>
    <row r="29" spans="1:14">
      <c r="B29" s="1" t="s">
        <v>37</v>
      </c>
    </row>
    <row r="31" spans="1:14">
      <c r="B31" s="16" t="s">
        <v>38</v>
      </c>
      <c r="C31" s="4"/>
      <c r="D31" s="4"/>
      <c r="E31" s="17">
        <v>52500</v>
      </c>
      <c r="F31" s="4"/>
      <c r="G31" s="5" t="s">
        <v>39</v>
      </c>
      <c r="M31" s="1" t="s">
        <v>73</v>
      </c>
      <c r="N31" s="58">
        <f>E35+E36+E37+E38</f>
        <v>15000</v>
      </c>
    </row>
    <row r="32" spans="1:14">
      <c r="B32" s="6" t="s">
        <v>10</v>
      </c>
      <c r="C32" s="7"/>
      <c r="D32" s="7"/>
      <c r="E32" s="8">
        <v>22000</v>
      </c>
      <c r="F32" s="7"/>
      <c r="G32" s="9" t="s">
        <v>39</v>
      </c>
      <c r="M32" s="1" t="s">
        <v>74</v>
      </c>
      <c r="N32" s="58">
        <f>E31+E32+E33+E34</f>
        <v>110000</v>
      </c>
    </row>
    <row r="33" spans="1:14">
      <c r="B33" s="6" t="s">
        <v>16</v>
      </c>
      <c r="C33" s="7"/>
      <c r="D33" s="7"/>
      <c r="E33" s="8">
        <v>8500</v>
      </c>
      <c r="F33" s="7"/>
      <c r="G33" s="9" t="s">
        <v>39</v>
      </c>
    </row>
    <row r="34" spans="1:14">
      <c r="B34" s="6" t="s">
        <v>14</v>
      </c>
      <c r="C34" s="7"/>
      <c r="D34" s="7"/>
      <c r="E34" s="8">
        <v>27000</v>
      </c>
      <c r="F34" s="7"/>
      <c r="G34" s="9" t="s">
        <v>39</v>
      </c>
      <c r="N34" s="58"/>
    </row>
    <row r="35" spans="1:14">
      <c r="B35" s="6" t="s">
        <v>6</v>
      </c>
      <c r="C35" s="7"/>
      <c r="D35" s="7"/>
      <c r="E35" s="8">
        <v>2500</v>
      </c>
      <c r="F35" s="7"/>
      <c r="G35" s="9" t="s">
        <v>40</v>
      </c>
    </row>
    <row r="36" spans="1:14">
      <c r="B36" s="6" t="s">
        <v>5</v>
      </c>
      <c r="C36" s="7"/>
      <c r="D36" s="7"/>
      <c r="E36" s="8">
        <v>8000</v>
      </c>
      <c r="F36" s="7"/>
      <c r="G36" s="9" t="s">
        <v>40</v>
      </c>
    </row>
    <row r="37" spans="1:14">
      <c r="B37" s="6" t="s">
        <v>41</v>
      </c>
      <c r="C37" s="7"/>
      <c r="D37" s="7"/>
      <c r="E37" s="8">
        <v>3000</v>
      </c>
      <c r="F37" s="7"/>
      <c r="G37" s="9" t="s">
        <v>40</v>
      </c>
    </row>
    <row r="38" spans="1:14">
      <c r="B38" s="12" t="s">
        <v>42</v>
      </c>
      <c r="C38" s="13"/>
      <c r="D38" s="13"/>
      <c r="E38" s="18">
        <v>1500</v>
      </c>
      <c r="F38" s="13"/>
      <c r="G38" s="14" t="s">
        <v>40</v>
      </c>
    </row>
    <row r="40" spans="1:14">
      <c r="B40" s="1" t="s">
        <v>23</v>
      </c>
      <c r="C40" s="1" t="s">
        <v>24</v>
      </c>
      <c r="G40" s="11"/>
      <c r="H40" s="63">
        <v>110000</v>
      </c>
      <c r="I40" s="11"/>
    </row>
    <row r="41" spans="1:14">
      <c r="B41" s="1" t="s">
        <v>25</v>
      </c>
      <c r="C41" s="1" t="s">
        <v>26</v>
      </c>
      <c r="G41" s="11"/>
      <c r="H41" s="61">
        <f>E35+E36+E37+E38</f>
        <v>15000</v>
      </c>
      <c r="I41" s="11"/>
    </row>
    <row r="42" spans="1:14">
      <c r="B42" s="1" t="s">
        <v>27</v>
      </c>
      <c r="C42" s="1" t="s">
        <v>28</v>
      </c>
      <c r="G42" s="11"/>
      <c r="H42" s="61">
        <f>H40+H41</f>
        <v>125000</v>
      </c>
      <c r="I42" s="11"/>
    </row>
    <row r="43" spans="1:14">
      <c r="B43" s="1" t="s">
        <v>29</v>
      </c>
      <c r="C43" s="1" t="s">
        <v>43</v>
      </c>
      <c r="G43" s="11"/>
      <c r="H43" s="60">
        <f>H42*4500</f>
        <v>562500000</v>
      </c>
      <c r="I43" s="11"/>
    </row>
    <row r="44" spans="1:14">
      <c r="B44" s="1" t="s">
        <v>31</v>
      </c>
      <c r="C44" s="1" t="s">
        <v>44</v>
      </c>
      <c r="G44" s="11"/>
      <c r="H44" s="60">
        <f>H42*5500</f>
        <v>687500000</v>
      </c>
      <c r="I44" s="11"/>
    </row>
    <row r="45" spans="1:14">
      <c r="B45" s="1" t="s">
        <v>33</v>
      </c>
      <c r="C45" s="1" t="s">
        <v>45</v>
      </c>
      <c r="G45" s="11"/>
      <c r="H45" s="60">
        <f>H42*4800</f>
        <v>600000000</v>
      </c>
      <c r="I45" s="11"/>
    </row>
    <row r="47" spans="1:14">
      <c r="A47" s="1" t="s">
        <v>46</v>
      </c>
      <c r="B47" s="1" t="s">
        <v>47</v>
      </c>
    </row>
    <row r="49" spans="1:17">
      <c r="C49" s="16" t="s">
        <v>48</v>
      </c>
      <c r="D49" s="17">
        <f t="shared" ref="D49:D51" si="0">500+(50*F49)</f>
        <v>950</v>
      </c>
      <c r="E49" s="20" t="s">
        <v>49</v>
      </c>
      <c r="F49" s="20">
        <v>9</v>
      </c>
      <c r="G49" s="5" t="s">
        <v>50</v>
      </c>
      <c r="H49" s="61">
        <f>D49*F49</f>
        <v>8550</v>
      </c>
    </row>
    <row r="50" spans="1:17">
      <c r="C50" s="6" t="s">
        <v>51</v>
      </c>
      <c r="D50" s="8">
        <f t="shared" si="0"/>
        <v>1150</v>
      </c>
      <c r="E50" s="21" t="s">
        <v>49</v>
      </c>
      <c r="F50" s="21">
        <v>13</v>
      </c>
      <c r="G50" s="9" t="s">
        <v>50</v>
      </c>
      <c r="H50" s="61">
        <f>D50*F50</f>
        <v>14950</v>
      </c>
    </row>
    <row r="51" spans="1:17">
      <c r="C51" s="6" t="s">
        <v>52</v>
      </c>
      <c r="D51" s="8">
        <f t="shared" si="0"/>
        <v>1050</v>
      </c>
      <c r="E51" s="21" t="s">
        <v>49</v>
      </c>
      <c r="F51" s="21">
        <v>11</v>
      </c>
      <c r="G51" s="9" t="s">
        <v>50</v>
      </c>
      <c r="H51" s="61">
        <f>D51*F51</f>
        <v>11550</v>
      </c>
      <c r="I51" s="11"/>
      <c r="J51" s="11"/>
      <c r="K51" s="11"/>
      <c r="L51" s="11"/>
    </row>
    <row r="52" spans="1:17">
      <c r="C52" s="12" t="s">
        <v>53</v>
      </c>
      <c r="D52" s="18">
        <f>500+(50*F52)</f>
        <v>850</v>
      </c>
      <c r="E52" s="22" t="s">
        <v>49</v>
      </c>
      <c r="F52" s="22">
        <v>7</v>
      </c>
      <c r="G52" s="14" t="s">
        <v>50</v>
      </c>
      <c r="H52" s="61">
        <f>D52*F52</f>
        <v>5950</v>
      </c>
      <c r="I52" s="11"/>
      <c r="J52" s="11"/>
      <c r="K52" s="11"/>
      <c r="L52" s="11"/>
    </row>
    <row r="53" spans="1:17">
      <c r="H53" s="19">
        <f>H49+H50+H51+H52</f>
        <v>41000</v>
      </c>
      <c r="I53" s="11"/>
      <c r="J53" s="11"/>
      <c r="K53" s="11"/>
      <c r="L53" s="11"/>
    </row>
    <row r="54" spans="1:17">
      <c r="B54" s="1" t="s">
        <v>23</v>
      </c>
      <c r="C54" s="1" t="s">
        <v>54</v>
      </c>
      <c r="H54" s="11"/>
      <c r="I54" s="11"/>
      <c r="J54" s="11"/>
      <c r="K54" s="11"/>
      <c r="L54" s="11"/>
    </row>
    <row r="55" spans="1:17">
      <c r="B55" s="1" t="s">
        <v>25</v>
      </c>
      <c r="C55" s="1" t="s">
        <v>55</v>
      </c>
      <c r="H55" s="60">
        <f>H53*10</f>
        <v>410000</v>
      </c>
      <c r="I55" s="11"/>
      <c r="J55" s="11"/>
      <c r="K55" s="11"/>
      <c r="L55" s="11"/>
    </row>
    <row r="56" spans="1:17">
      <c r="B56" s="1" t="s">
        <v>27</v>
      </c>
      <c r="C56" s="1" t="s">
        <v>56</v>
      </c>
      <c r="H56" s="60">
        <f>H53*12</f>
        <v>492000</v>
      </c>
      <c r="I56" s="11"/>
      <c r="J56" s="11"/>
      <c r="K56" s="11"/>
      <c r="L56" s="11"/>
    </row>
    <row r="57" spans="1:17">
      <c r="B57" s="1" t="s">
        <v>29</v>
      </c>
      <c r="C57" s="1" t="s">
        <v>57</v>
      </c>
      <c r="H57" s="60">
        <f>H53*8</f>
        <v>328000</v>
      </c>
      <c r="I57" s="11"/>
      <c r="J57" s="11"/>
      <c r="K57" s="11"/>
      <c r="L57" s="11"/>
    </row>
    <row r="58" spans="1:17">
      <c r="H58" s="11"/>
      <c r="I58" s="11"/>
      <c r="J58" s="11"/>
      <c r="K58" s="11"/>
      <c r="L58" s="11"/>
    </row>
    <row r="59" spans="1:17">
      <c r="H59" s="11"/>
      <c r="I59" s="11"/>
      <c r="J59" s="11"/>
      <c r="K59" s="11"/>
      <c r="L59" s="11"/>
    </row>
    <row r="60" spans="1:17">
      <c r="A60" s="23" t="s">
        <v>58</v>
      </c>
      <c r="B60" s="24"/>
      <c r="C60" s="11" t="s">
        <v>59</v>
      </c>
      <c r="D60" s="24"/>
      <c r="E60" s="24"/>
      <c r="F60" s="24"/>
      <c r="G60" s="24"/>
      <c r="H60" s="24"/>
      <c r="I60" s="11"/>
      <c r="J60" s="11"/>
      <c r="K60" s="11"/>
      <c r="L60" s="11"/>
      <c r="M60" s="11"/>
      <c r="N60" s="11"/>
      <c r="O60" s="11"/>
      <c r="P60" s="11"/>
      <c r="Q60" s="11"/>
    </row>
    <row r="61" spans="1:17">
      <c r="A61" s="25"/>
      <c r="B61" s="24"/>
      <c r="C61" s="24"/>
      <c r="D61" s="24"/>
      <c r="E61" s="24"/>
      <c r="F61" s="24"/>
      <c r="G61" s="24"/>
      <c r="H61" s="24"/>
      <c r="I61" s="11"/>
      <c r="J61" s="11"/>
      <c r="K61" s="26"/>
      <c r="L61" s="26"/>
      <c r="M61" s="26"/>
      <c r="N61" s="26"/>
      <c r="O61" s="26"/>
      <c r="P61" s="11"/>
      <c r="Q61" s="11"/>
    </row>
    <row r="62" spans="1:17">
      <c r="A62" s="25"/>
      <c r="B62" s="11" t="s">
        <v>23</v>
      </c>
      <c r="C62" s="27" t="s">
        <v>60</v>
      </c>
      <c r="D62" s="28"/>
      <c r="E62" s="29">
        <v>10000</v>
      </c>
      <c r="F62" s="30"/>
      <c r="G62" s="24"/>
      <c r="H62" s="24"/>
      <c r="I62" s="31"/>
      <c r="J62" s="24"/>
      <c r="K62" s="30"/>
      <c r="L62" s="30"/>
      <c r="M62" s="30"/>
      <c r="N62" s="30"/>
      <c r="O62" s="30"/>
      <c r="P62" s="30"/>
      <c r="Q62" s="11"/>
    </row>
    <row r="63" spans="1:17" ht="17.25">
      <c r="A63" s="25"/>
      <c r="B63" s="11"/>
      <c r="C63" s="32" t="s">
        <v>61</v>
      </c>
      <c r="D63" s="33"/>
      <c r="E63" s="53">
        <f>E62-E64</f>
        <v>6500</v>
      </c>
      <c r="F63" s="35"/>
      <c r="G63" s="24"/>
      <c r="H63" s="24"/>
      <c r="I63" s="36"/>
      <c r="J63" s="24"/>
      <c r="K63" s="35"/>
      <c r="L63" s="35"/>
      <c r="M63" s="35"/>
      <c r="N63" s="35"/>
      <c r="O63" s="35"/>
      <c r="P63" s="35"/>
      <c r="Q63" s="11"/>
    </row>
    <row r="64" spans="1:17">
      <c r="A64" s="25"/>
      <c r="B64" s="11"/>
      <c r="C64" s="32" t="s">
        <v>63</v>
      </c>
      <c r="D64" s="33"/>
      <c r="E64" s="37">
        <v>3500</v>
      </c>
      <c r="F64" s="30"/>
      <c r="G64" s="24"/>
      <c r="H64" s="24"/>
      <c r="I64" s="31"/>
      <c r="J64" s="24"/>
      <c r="K64" s="30"/>
      <c r="L64" s="30"/>
      <c r="M64" s="30"/>
      <c r="N64" s="30"/>
      <c r="O64" s="30"/>
      <c r="P64" s="30"/>
      <c r="Q64" s="11"/>
    </row>
    <row r="65" spans="1:17" ht="17.25">
      <c r="A65" s="25"/>
      <c r="B65" s="11"/>
      <c r="C65" s="32" t="s">
        <v>64</v>
      </c>
      <c r="D65" s="33"/>
      <c r="E65" s="34">
        <v>2000</v>
      </c>
      <c r="F65" s="38"/>
      <c r="G65" s="24"/>
      <c r="H65" s="24"/>
      <c r="I65" s="36"/>
      <c r="J65" s="24"/>
      <c r="K65" s="39"/>
      <c r="L65" s="38"/>
      <c r="M65" s="39"/>
      <c r="N65" s="39"/>
      <c r="O65" s="39"/>
      <c r="P65" s="39"/>
      <c r="Q65" s="11"/>
    </row>
    <row r="66" spans="1:17" ht="17.25">
      <c r="A66" s="25"/>
      <c r="B66" s="11"/>
      <c r="C66" s="32" t="s">
        <v>65</v>
      </c>
      <c r="D66" s="33"/>
      <c r="E66" s="54">
        <f>E64-E65</f>
        <v>1500</v>
      </c>
      <c r="F66" s="40"/>
      <c r="G66" s="24"/>
      <c r="H66" s="24"/>
      <c r="I66" s="41"/>
      <c r="J66" s="24"/>
      <c r="K66" s="38"/>
      <c r="L66" s="42"/>
      <c r="M66" s="42"/>
      <c r="N66" s="38"/>
      <c r="O66" s="38"/>
      <c r="P66" s="38"/>
      <c r="Q66" s="11"/>
    </row>
    <row r="67" spans="1:17">
      <c r="A67" s="25"/>
      <c r="B67" s="11"/>
      <c r="C67" s="32"/>
      <c r="D67" s="33"/>
      <c r="E67" s="43"/>
      <c r="F67" s="44"/>
      <c r="G67" s="24"/>
      <c r="H67" s="24"/>
      <c r="I67" s="39"/>
      <c r="J67" s="24"/>
      <c r="K67" s="45"/>
      <c r="L67" s="44"/>
      <c r="M67" s="44"/>
      <c r="N67" s="44"/>
      <c r="O67" s="44"/>
      <c r="P67" s="44"/>
      <c r="Q67" s="11"/>
    </row>
    <row r="68" spans="1:17" ht="17.25">
      <c r="A68" s="25"/>
      <c r="B68" s="11"/>
      <c r="C68" s="46" t="s">
        <v>66</v>
      </c>
      <c r="D68" s="47"/>
      <c r="E68" s="48">
        <f>E64/E62</f>
        <v>0.35</v>
      </c>
      <c r="F68" s="49"/>
      <c r="G68" s="24"/>
      <c r="H68" s="24"/>
      <c r="I68" s="50"/>
      <c r="J68" s="24"/>
      <c r="K68" s="41"/>
      <c r="L68" s="49"/>
      <c r="M68" s="49"/>
      <c r="N68" s="49"/>
      <c r="O68" s="49"/>
      <c r="P68" s="49"/>
      <c r="Q68" s="11"/>
    </row>
    <row r="69" spans="1:17">
      <c r="A69" s="25"/>
      <c r="B69" s="24"/>
      <c r="C69" s="24"/>
      <c r="D69" s="38"/>
      <c r="E69" s="24"/>
      <c r="F69" s="24"/>
      <c r="G69" s="24"/>
      <c r="H69" s="38"/>
      <c r="I69" s="24"/>
      <c r="J69" s="11"/>
      <c r="K69" s="11"/>
      <c r="L69" s="11"/>
      <c r="M69" s="11"/>
      <c r="N69" s="11"/>
      <c r="O69" s="11"/>
      <c r="P69" s="11"/>
      <c r="Q69" s="11"/>
    </row>
    <row r="70" spans="1:17">
      <c r="B70" s="51" t="s">
        <v>25</v>
      </c>
      <c r="C70" s="27" t="s">
        <v>60</v>
      </c>
      <c r="D70" s="28"/>
      <c r="E70" s="55">
        <f>E72+E71</f>
        <v>15000</v>
      </c>
      <c r="F70" s="24"/>
      <c r="G70" s="24"/>
      <c r="H70" s="24"/>
      <c r="I70" s="31"/>
      <c r="J70" s="11"/>
      <c r="K70" s="11"/>
      <c r="L70" s="11"/>
      <c r="M70" s="11"/>
      <c r="N70" s="11"/>
      <c r="O70" s="11"/>
      <c r="P70" s="11"/>
      <c r="Q70" s="11"/>
    </row>
    <row r="71" spans="1:17" ht="17.25">
      <c r="B71" s="51"/>
      <c r="C71" s="32" t="s">
        <v>61</v>
      </c>
      <c r="D71" s="33"/>
      <c r="E71" s="34">
        <v>7000</v>
      </c>
      <c r="F71" s="24"/>
      <c r="G71" s="24"/>
      <c r="H71" s="24"/>
      <c r="I71" s="36"/>
      <c r="J71" s="11"/>
      <c r="K71" s="19"/>
      <c r="L71" s="11"/>
      <c r="M71" s="11"/>
      <c r="N71" s="11"/>
      <c r="O71" s="11"/>
      <c r="P71" s="11"/>
      <c r="Q71" s="11"/>
    </row>
    <row r="72" spans="1:17">
      <c r="B72" s="51"/>
      <c r="C72" s="32" t="s">
        <v>63</v>
      </c>
      <c r="D72" s="33"/>
      <c r="E72" s="37">
        <v>8000</v>
      </c>
      <c r="F72" s="24"/>
      <c r="G72" s="24"/>
      <c r="H72" s="24"/>
      <c r="I72" s="31"/>
      <c r="J72" s="11"/>
      <c r="K72" s="19"/>
      <c r="L72" s="11"/>
      <c r="M72" s="11"/>
      <c r="N72" s="11"/>
      <c r="O72" s="11"/>
      <c r="P72" s="11"/>
      <c r="Q72" s="11"/>
    </row>
    <row r="73" spans="1:17" ht="17.25">
      <c r="B73" s="51"/>
      <c r="C73" s="32" t="s">
        <v>64</v>
      </c>
      <c r="D73" s="33"/>
      <c r="E73" s="53">
        <f>E72-E74</f>
        <v>5000</v>
      </c>
      <c r="F73" s="24"/>
      <c r="G73" s="24"/>
      <c r="H73" s="24"/>
      <c r="I73" s="36"/>
      <c r="J73" s="11"/>
      <c r="K73" s="11"/>
      <c r="L73" s="11"/>
      <c r="M73" s="11"/>
      <c r="N73" s="11"/>
      <c r="O73" s="11"/>
      <c r="P73" s="11"/>
      <c r="Q73" s="11"/>
    </row>
    <row r="74" spans="1:17" ht="17.25">
      <c r="B74" s="51"/>
      <c r="C74" s="32" t="s">
        <v>65</v>
      </c>
      <c r="D74" s="33"/>
      <c r="E74" s="52">
        <v>3000</v>
      </c>
      <c r="F74" s="24"/>
      <c r="G74" s="24"/>
      <c r="H74" s="24"/>
      <c r="I74" s="41"/>
      <c r="J74" s="11"/>
      <c r="K74" s="11"/>
      <c r="L74" s="11"/>
      <c r="M74" s="11"/>
      <c r="N74" s="11"/>
      <c r="O74" s="11"/>
      <c r="P74" s="11"/>
      <c r="Q74" s="11"/>
    </row>
    <row r="75" spans="1:17">
      <c r="B75" s="51"/>
      <c r="C75" s="32"/>
      <c r="D75" s="33"/>
      <c r="E75" s="43"/>
      <c r="F75" s="24"/>
      <c r="G75" s="24"/>
      <c r="H75" s="24"/>
      <c r="I75" s="39"/>
      <c r="J75" s="11"/>
      <c r="K75" s="11"/>
      <c r="L75" s="11"/>
      <c r="M75" s="11"/>
      <c r="N75" s="11"/>
      <c r="O75" s="11"/>
      <c r="P75" s="11"/>
      <c r="Q75" s="11"/>
    </row>
    <row r="76" spans="1:17" ht="17.25">
      <c r="B76" s="51"/>
      <c r="C76" s="46" t="s">
        <v>66</v>
      </c>
      <c r="D76" s="47"/>
      <c r="E76" s="48">
        <f>E72/E70</f>
        <v>0.53333333333333333</v>
      </c>
      <c r="F76" s="24"/>
      <c r="G76" s="24"/>
      <c r="H76" s="24"/>
      <c r="I76" s="50"/>
      <c r="J76" s="11"/>
      <c r="K76" s="11"/>
      <c r="L76" s="11"/>
      <c r="M76" s="11"/>
      <c r="N76" s="11"/>
      <c r="O76" s="11"/>
      <c r="P76" s="11"/>
      <c r="Q76" s="11"/>
    </row>
    <row r="77" spans="1:17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1:17">
      <c r="B78" s="11" t="s">
        <v>27</v>
      </c>
      <c r="C78" s="27" t="s">
        <v>60</v>
      </c>
      <c r="D78" s="28"/>
      <c r="E78" s="29">
        <v>22000</v>
      </c>
      <c r="F78" s="11"/>
      <c r="G78" s="24"/>
      <c r="H78" s="24"/>
      <c r="I78" s="31"/>
      <c r="J78" s="11"/>
      <c r="K78" s="11"/>
      <c r="L78" s="11"/>
      <c r="M78" s="11"/>
      <c r="N78" s="11"/>
      <c r="O78" s="11"/>
      <c r="P78" s="11"/>
      <c r="Q78" s="11"/>
    </row>
    <row r="79" spans="1:17" ht="17.25">
      <c r="B79" s="11"/>
      <c r="C79" s="32" t="s">
        <v>61</v>
      </c>
      <c r="D79" s="33"/>
      <c r="E79" s="53">
        <f>E78-E80</f>
        <v>14080</v>
      </c>
      <c r="F79" s="11"/>
      <c r="G79" s="24"/>
      <c r="H79" s="24"/>
      <c r="I79" s="36"/>
      <c r="J79" s="11"/>
      <c r="K79" s="11"/>
      <c r="L79" s="11"/>
      <c r="M79" s="11"/>
      <c r="N79" s="11"/>
      <c r="O79" s="11"/>
      <c r="P79" s="11"/>
      <c r="Q79" s="11"/>
    </row>
    <row r="80" spans="1:17">
      <c r="B80" s="11"/>
      <c r="C80" s="32" t="s">
        <v>63</v>
      </c>
      <c r="D80" s="33"/>
      <c r="E80" s="43">
        <f>E78*36/100</f>
        <v>7920</v>
      </c>
      <c r="F80" s="11"/>
      <c r="G80" s="24"/>
      <c r="H80" s="24"/>
      <c r="I80" s="31"/>
      <c r="J80" s="11"/>
      <c r="K80" s="11"/>
      <c r="L80" s="11"/>
      <c r="M80" s="11"/>
      <c r="N80" s="11"/>
      <c r="O80" s="11"/>
      <c r="P80" s="11"/>
      <c r="Q80" s="11"/>
    </row>
    <row r="81" spans="1:10" ht="17.25">
      <c r="C81" s="32" t="s">
        <v>64</v>
      </c>
      <c r="D81" s="33"/>
      <c r="E81" s="34">
        <v>6000</v>
      </c>
      <c r="G81" s="24"/>
      <c r="H81" s="24"/>
      <c r="I81" s="36"/>
      <c r="J81" s="11"/>
    </row>
    <row r="82" spans="1:10" ht="17.25">
      <c r="C82" s="32" t="s">
        <v>65</v>
      </c>
      <c r="D82" s="33"/>
      <c r="E82" s="54">
        <f>E80-E81</f>
        <v>1920</v>
      </c>
      <c r="G82" s="24"/>
      <c r="H82" s="24"/>
      <c r="I82" s="41"/>
      <c r="J82" s="11"/>
    </row>
    <row r="83" spans="1:10">
      <c r="C83" s="32"/>
      <c r="D83" s="33"/>
      <c r="E83" s="43"/>
      <c r="G83" s="24"/>
      <c r="H83" s="24"/>
      <c r="I83" s="39"/>
      <c r="J83" s="11"/>
    </row>
    <row r="84" spans="1:10" ht="17.25">
      <c r="C84" s="46" t="s">
        <v>66</v>
      </c>
      <c r="D84" s="47"/>
      <c r="E84" s="48">
        <v>0.36</v>
      </c>
      <c r="G84" s="24"/>
      <c r="H84" s="24"/>
      <c r="I84" s="50"/>
      <c r="J84" s="11"/>
    </row>
    <row r="85" spans="1:10">
      <c r="G85" s="11"/>
      <c r="H85" s="11"/>
      <c r="I85" s="11"/>
      <c r="J85" s="11"/>
    </row>
    <row r="87" spans="1:10">
      <c r="A87" s="23" t="s">
        <v>67</v>
      </c>
      <c r="B87" s="24"/>
      <c r="C87" s="11" t="s">
        <v>68</v>
      </c>
      <c r="D87" s="24"/>
      <c r="E87" s="24"/>
      <c r="F87" s="24"/>
      <c r="G87" s="24"/>
      <c r="H87" s="24"/>
      <c r="I87" s="11"/>
    </row>
    <row r="88" spans="1:10">
      <c r="A88" s="25"/>
      <c r="B88" s="24"/>
      <c r="C88" s="24"/>
      <c r="D88" s="24"/>
      <c r="E88" s="24"/>
      <c r="F88" s="24"/>
      <c r="G88" s="24"/>
      <c r="H88" s="24"/>
      <c r="I88" s="11"/>
    </row>
    <row r="89" spans="1:10">
      <c r="A89" s="25"/>
      <c r="B89" s="11" t="s">
        <v>23</v>
      </c>
      <c r="C89" s="27" t="s">
        <v>60</v>
      </c>
      <c r="D89" s="28"/>
      <c r="E89" s="29">
        <v>10000</v>
      </c>
      <c r="F89" s="30"/>
      <c r="G89" s="24"/>
      <c r="H89" s="24"/>
      <c r="I89" s="31"/>
      <c r="J89" s="11"/>
    </row>
    <row r="90" spans="1:10" ht="17.25">
      <c r="A90" s="25"/>
      <c r="B90" s="11"/>
      <c r="C90" s="32" t="s">
        <v>69</v>
      </c>
      <c r="D90" s="33"/>
      <c r="E90" s="53">
        <f>E89-E91</f>
        <v>5000</v>
      </c>
      <c r="F90" s="35"/>
      <c r="G90" s="24"/>
      <c r="H90" s="24"/>
      <c r="I90" s="36"/>
      <c r="J90" s="11"/>
    </row>
    <row r="91" spans="1:10">
      <c r="A91" s="25"/>
      <c r="B91" s="11"/>
      <c r="C91" s="32" t="s">
        <v>70</v>
      </c>
      <c r="D91" s="33"/>
      <c r="E91" s="37">
        <v>5000</v>
      </c>
      <c r="F91" s="30"/>
      <c r="G91" s="24"/>
      <c r="H91" s="24"/>
      <c r="I91" s="31"/>
      <c r="J91" s="11"/>
    </row>
    <row r="92" spans="1:10" ht="17.25">
      <c r="A92" s="25"/>
      <c r="B92" s="11"/>
      <c r="C92" s="32" t="s">
        <v>71</v>
      </c>
      <c r="D92" s="33"/>
      <c r="E92" s="34">
        <v>3500</v>
      </c>
      <c r="F92" s="38"/>
      <c r="G92" s="24"/>
      <c r="H92" s="24"/>
      <c r="I92" s="36"/>
      <c r="J92" s="11"/>
    </row>
    <row r="93" spans="1:10" ht="17.25">
      <c r="A93" s="25"/>
      <c r="B93" s="11"/>
      <c r="C93" s="32" t="s">
        <v>65</v>
      </c>
      <c r="D93" s="33"/>
      <c r="E93" s="54">
        <f>E91-E92</f>
        <v>1500</v>
      </c>
      <c r="F93" s="40"/>
      <c r="G93" s="24"/>
      <c r="H93" s="24"/>
      <c r="I93" s="41"/>
      <c r="J93" s="11"/>
    </row>
    <row r="94" spans="1:10">
      <c r="A94" s="25"/>
      <c r="B94" s="11"/>
      <c r="C94" s="32"/>
      <c r="D94" s="33"/>
      <c r="E94" s="43"/>
      <c r="F94" s="44"/>
      <c r="G94" s="24"/>
      <c r="H94" s="24"/>
      <c r="I94" s="39"/>
      <c r="J94" s="11"/>
    </row>
    <row r="95" spans="1:10" ht="17.25">
      <c r="A95" s="25"/>
      <c r="B95" s="11"/>
      <c r="C95" s="46" t="s">
        <v>72</v>
      </c>
      <c r="D95" s="47"/>
      <c r="E95" s="56">
        <f>E91/E89</f>
        <v>0.5</v>
      </c>
      <c r="F95" s="49"/>
      <c r="G95" s="24"/>
      <c r="H95" s="24"/>
      <c r="I95" s="50"/>
      <c r="J95" s="11"/>
    </row>
    <row r="96" spans="1:10">
      <c r="A96" s="25"/>
      <c r="B96" s="24"/>
      <c r="C96" s="24"/>
      <c r="D96" s="38"/>
      <c r="E96" s="24"/>
      <c r="F96" s="24"/>
      <c r="G96" s="24"/>
      <c r="H96" s="38"/>
      <c r="I96" s="24"/>
      <c r="J96" s="11"/>
    </row>
    <row r="97" spans="2:10">
      <c r="B97" s="51" t="s">
        <v>25</v>
      </c>
      <c r="C97" s="27" t="s">
        <v>60</v>
      </c>
      <c r="D97" s="28"/>
      <c r="E97" s="55">
        <f>E99+E98</f>
        <v>15000</v>
      </c>
      <c r="F97" s="24"/>
      <c r="G97" s="24"/>
      <c r="H97" s="24"/>
      <c r="I97" s="31"/>
      <c r="J97" s="11"/>
    </row>
    <row r="98" spans="2:10" ht="17.25">
      <c r="B98" s="51"/>
      <c r="C98" s="32" t="s">
        <v>69</v>
      </c>
      <c r="D98" s="33"/>
      <c r="E98" s="34">
        <v>8000</v>
      </c>
      <c r="F98" s="24"/>
      <c r="G98" s="24"/>
      <c r="H98" s="24"/>
      <c r="I98" s="36"/>
      <c r="J98" s="11"/>
    </row>
    <row r="99" spans="2:10">
      <c r="B99" s="51"/>
      <c r="C99" s="32" t="s">
        <v>70</v>
      </c>
      <c r="D99" s="33"/>
      <c r="E99" s="37">
        <v>7000</v>
      </c>
      <c r="F99" s="24"/>
      <c r="G99" s="24"/>
      <c r="H99" s="24"/>
      <c r="I99" s="31"/>
      <c r="J99" s="11"/>
    </row>
    <row r="100" spans="2:10" ht="17.25">
      <c r="B100" s="51"/>
      <c r="C100" s="32" t="s">
        <v>71</v>
      </c>
      <c r="D100" s="33"/>
      <c r="E100" s="53">
        <f>E99-E101</f>
        <v>4000</v>
      </c>
      <c r="F100" s="24"/>
      <c r="G100" s="24"/>
      <c r="H100" s="24"/>
      <c r="I100" s="36"/>
      <c r="J100" s="11"/>
    </row>
    <row r="101" spans="2:10" ht="17.25">
      <c r="B101" s="51"/>
      <c r="C101" s="32" t="s">
        <v>65</v>
      </c>
      <c r="D101" s="33"/>
      <c r="E101" s="52">
        <v>3000</v>
      </c>
      <c r="F101" s="24"/>
      <c r="G101" s="24"/>
      <c r="H101" s="24"/>
      <c r="I101" s="41"/>
      <c r="J101" s="11"/>
    </row>
    <row r="102" spans="2:10">
      <c r="B102" s="51"/>
      <c r="C102" s="32"/>
      <c r="D102" s="33"/>
      <c r="E102" s="43"/>
      <c r="F102" s="24"/>
      <c r="G102" s="24"/>
      <c r="H102" s="24"/>
      <c r="I102" s="39"/>
      <c r="J102" s="11"/>
    </row>
    <row r="103" spans="2:10" ht="17.25">
      <c r="B103" s="51"/>
      <c r="C103" s="46" t="s">
        <v>72</v>
      </c>
      <c r="D103" s="47"/>
      <c r="E103" s="48" t="s">
        <v>62</v>
      </c>
      <c r="F103" s="24"/>
      <c r="G103" s="24"/>
      <c r="H103" s="24"/>
      <c r="I103" s="50"/>
      <c r="J103" s="11"/>
    </row>
    <row r="104" spans="2:10"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2:10">
      <c r="B105" s="11" t="s">
        <v>27</v>
      </c>
      <c r="C105" s="27" t="s">
        <v>60</v>
      </c>
      <c r="D105" s="28"/>
      <c r="E105" s="29">
        <v>22000</v>
      </c>
      <c r="F105" s="11"/>
      <c r="G105" s="24"/>
      <c r="H105" s="24"/>
      <c r="I105" s="31"/>
      <c r="J105" s="11"/>
    </row>
    <row r="106" spans="2:10" ht="17.25">
      <c r="B106" s="11"/>
      <c r="C106" s="32" t="s">
        <v>69</v>
      </c>
      <c r="D106" s="33"/>
      <c r="E106" s="53">
        <f>E105-E107</f>
        <v>10000</v>
      </c>
      <c r="F106" s="11"/>
      <c r="G106" s="24"/>
      <c r="H106" s="24"/>
      <c r="I106" s="36"/>
      <c r="J106" s="11"/>
    </row>
    <row r="107" spans="2:10">
      <c r="B107" s="11"/>
      <c r="C107" s="32" t="s">
        <v>70</v>
      </c>
      <c r="D107" s="33"/>
      <c r="E107" s="43">
        <f>E105-E108</f>
        <v>12000</v>
      </c>
      <c r="F107" s="11"/>
      <c r="G107" s="24"/>
      <c r="H107" s="24"/>
      <c r="I107" s="31"/>
      <c r="J107" s="11"/>
    </row>
    <row r="108" spans="2:10" ht="17.25">
      <c r="C108" s="32" t="s">
        <v>71</v>
      </c>
      <c r="D108" s="33"/>
      <c r="E108" s="34">
        <v>10000</v>
      </c>
      <c r="F108" s="11"/>
      <c r="G108" s="24"/>
      <c r="H108" s="24"/>
      <c r="I108" s="36"/>
      <c r="J108" s="11"/>
    </row>
    <row r="109" spans="2:10" ht="17.25">
      <c r="C109" s="32" t="s">
        <v>65</v>
      </c>
      <c r="D109" s="33"/>
      <c r="E109" s="54">
        <f>E107-E108</f>
        <v>2000</v>
      </c>
      <c r="F109" s="11"/>
      <c r="G109" s="24"/>
      <c r="H109" s="24"/>
      <c r="I109" s="41"/>
      <c r="J109" s="11"/>
    </row>
    <row r="110" spans="2:10">
      <c r="C110" s="32"/>
      <c r="D110" s="33"/>
      <c r="E110" s="43"/>
      <c r="F110" s="11"/>
      <c r="G110" s="24"/>
      <c r="H110" s="24"/>
      <c r="I110" s="39"/>
      <c r="J110" s="11"/>
    </row>
    <row r="111" spans="2:10" ht="17.25">
      <c r="C111" s="46" t="s">
        <v>72</v>
      </c>
      <c r="D111" s="47"/>
      <c r="E111" s="48">
        <v>0.55000000000000004</v>
      </c>
      <c r="F111" s="11"/>
      <c r="G111" s="24"/>
      <c r="H111" s="24"/>
      <c r="I111" s="50"/>
      <c r="J111" s="11"/>
    </row>
    <row r="112" spans="2:10">
      <c r="F112" s="11"/>
      <c r="G112" s="11"/>
      <c r="H112" s="11"/>
      <c r="I112" s="11"/>
      <c r="J112" s="11"/>
    </row>
    <row r="113" spans="6:10">
      <c r="F113" s="11"/>
      <c r="G113" s="11"/>
      <c r="H113" s="11"/>
      <c r="I113" s="11"/>
      <c r="J113" s="11"/>
    </row>
    <row r="114" spans="6:10">
      <c r="F114" s="11"/>
      <c r="G114" s="11"/>
      <c r="H114" s="11"/>
      <c r="I114" s="11"/>
      <c r="J114" s="11"/>
    </row>
    <row r="115" spans="6:10">
      <c r="F115" s="11"/>
      <c r="G115" s="11"/>
      <c r="H115" s="11"/>
      <c r="I115" s="11"/>
      <c r="J115" s="11"/>
    </row>
    <row r="116" spans="6:10">
      <c r="F116" s="11"/>
      <c r="G116" s="11"/>
      <c r="H116" s="11"/>
      <c r="I116" s="11"/>
      <c r="J116" s="11"/>
    </row>
    <row r="117" spans="6:10">
      <c r="F117" s="11"/>
      <c r="G117" s="11"/>
      <c r="H117" s="11"/>
      <c r="I117" s="11"/>
      <c r="J117" s="11"/>
    </row>
  </sheetData>
  <pageMargins left="0.7" right="0.7" top="0.75" bottom="0.75" header="0.3" footer="0.3"/>
  <pageSetup scale="5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12.3</vt:lpstr>
    </vt:vector>
  </TitlesOfParts>
  <Company>Rockford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Subash</cp:lastModifiedBy>
  <dcterms:created xsi:type="dcterms:W3CDTF">2020-02-08T21:40:26Z</dcterms:created>
  <dcterms:modified xsi:type="dcterms:W3CDTF">2020-05-08T14:16:02Z</dcterms:modified>
</cp:coreProperties>
</file>